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965" windowHeight="130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<sst xmlns="http://schemas.openxmlformats.org/spreadsheetml/2006/main" count="144" uniqueCount="93">
  <si>
    <t>m</t>
  </si>
  <si>
    <t>kN</t>
  </si>
  <si>
    <t xml:space="preserve"> </t>
  </si>
  <si>
    <t>Pile Group with Battered Pile</t>
  </si>
  <si>
    <t>kN.m</t>
  </si>
  <si>
    <t>dv =</t>
  </si>
  <si>
    <t>dh =</t>
  </si>
  <si>
    <t>ds =</t>
  </si>
  <si>
    <t>d1=</t>
  </si>
  <si>
    <t>d2=</t>
  </si>
  <si>
    <t>d3=</t>
  </si>
  <si>
    <t>x</t>
  </si>
  <si>
    <t>y</t>
  </si>
  <si>
    <t>z</t>
  </si>
  <si>
    <t>z=</t>
  </si>
  <si>
    <t>y=</t>
  </si>
  <si>
    <t>x=</t>
  </si>
  <si>
    <t>Pile</t>
  </si>
  <si>
    <t>Pile 2</t>
  </si>
  <si>
    <t>M =</t>
  </si>
  <si>
    <t>V =</t>
  </si>
  <si>
    <t>H =</t>
  </si>
  <si>
    <t>Loading at the origin</t>
  </si>
  <si>
    <t>Vertical</t>
  </si>
  <si>
    <t>Moment</t>
  </si>
  <si>
    <t>Horizontal</t>
  </si>
  <si>
    <t>Total</t>
  </si>
  <si>
    <r>
      <t>J</t>
    </r>
    <r>
      <rPr>
        <b/>
        <vertAlign val="subscript"/>
        <sz val="12"/>
        <rFont val="Arial"/>
        <family val="2"/>
      </rPr>
      <t>xi</t>
    </r>
  </si>
  <si>
    <r>
      <t>J</t>
    </r>
    <r>
      <rPr>
        <b/>
        <vertAlign val="subscript"/>
        <sz val="12"/>
        <rFont val="Arial"/>
        <family val="2"/>
      </rPr>
      <t>yi</t>
    </r>
  </si>
  <si>
    <r>
      <t>J</t>
    </r>
    <r>
      <rPr>
        <b/>
        <vertAlign val="subscript"/>
        <sz val="12"/>
        <rFont val="Arial"/>
        <family val="2"/>
      </rPr>
      <t>mi</t>
    </r>
  </si>
  <si>
    <r>
      <t>q</t>
    </r>
    <r>
      <rPr>
        <b/>
        <vertAlign val="subscript"/>
        <sz val="12"/>
        <rFont val="Arial"/>
        <family val="2"/>
      </rPr>
      <t>i</t>
    </r>
  </si>
  <si>
    <r>
      <t>a</t>
    </r>
    <r>
      <rPr>
        <b/>
        <vertAlign val="subscript"/>
        <sz val="12"/>
        <rFont val="Arial"/>
        <family val="2"/>
      </rPr>
      <t>i</t>
    </r>
  </si>
  <si>
    <r>
      <t>b</t>
    </r>
    <r>
      <rPr>
        <b/>
        <vertAlign val="subscript"/>
        <sz val="12"/>
        <rFont val="Arial"/>
        <family val="2"/>
      </rPr>
      <t>i</t>
    </r>
  </si>
  <si>
    <r>
      <t>cos (</t>
    </r>
    <r>
      <rPr>
        <b/>
        <sz val="12"/>
        <rFont val="Symbol"/>
        <family val="1"/>
      </rPr>
      <t>q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0"/>
      </rPr>
      <t>)</t>
    </r>
  </si>
  <si>
    <r>
      <t>sin (</t>
    </r>
    <r>
      <rPr>
        <b/>
        <sz val="12"/>
        <rFont val="Symbol"/>
        <family val="1"/>
      </rPr>
      <t>q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0"/>
      </rPr>
      <t>)</t>
    </r>
  </si>
  <si>
    <r>
      <t>A</t>
    </r>
    <r>
      <rPr>
        <b/>
        <vertAlign val="subscript"/>
        <sz val="12"/>
        <rFont val="Arial"/>
        <family val="2"/>
      </rPr>
      <t>i</t>
    </r>
  </si>
  <si>
    <r>
      <t>B</t>
    </r>
    <r>
      <rPr>
        <b/>
        <vertAlign val="subscript"/>
        <sz val="12"/>
        <rFont val="Arial"/>
        <family val="2"/>
      </rPr>
      <t>i</t>
    </r>
  </si>
  <si>
    <r>
      <t>C</t>
    </r>
    <r>
      <rPr>
        <b/>
        <vertAlign val="subscript"/>
        <sz val="12"/>
        <rFont val="Arial"/>
        <family val="2"/>
      </rPr>
      <t>i</t>
    </r>
  </si>
  <si>
    <r>
      <t>D</t>
    </r>
    <r>
      <rPr>
        <b/>
        <vertAlign val="subscript"/>
        <sz val="12"/>
        <rFont val="Arial"/>
        <family val="2"/>
      </rPr>
      <t>i</t>
    </r>
  </si>
  <si>
    <r>
      <t>E</t>
    </r>
    <r>
      <rPr>
        <b/>
        <vertAlign val="subscript"/>
        <sz val="12"/>
        <rFont val="Arial"/>
        <family val="2"/>
      </rPr>
      <t>i</t>
    </r>
  </si>
  <si>
    <r>
      <t>a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0"/>
      </rPr>
      <t>. A</t>
    </r>
    <r>
      <rPr>
        <b/>
        <vertAlign val="subscript"/>
        <sz val="12"/>
        <rFont val="Arial"/>
        <family val="2"/>
      </rPr>
      <t>i</t>
    </r>
  </si>
  <si>
    <r>
      <t>b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0"/>
      </rPr>
      <t xml:space="preserve"> .B</t>
    </r>
    <r>
      <rPr>
        <b/>
        <vertAlign val="subscript"/>
        <sz val="12"/>
        <rFont val="Arial"/>
        <family val="2"/>
      </rPr>
      <t>i</t>
    </r>
  </si>
  <si>
    <r>
      <t>a</t>
    </r>
    <r>
      <rPr>
        <b/>
        <vertAlign val="subscript"/>
        <sz val="12"/>
        <rFont val="Arial"/>
        <family val="2"/>
      </rPr>
      <t>i.</t>
    </r>
    <r>
      <rPr>
        <b/>
        <sz val="12"/>
        <rFont val="Arial"/>
        <family val="0"/>
      </rPr>
      <t xml:space="preserve"> B</t>
    </r>
    <r>
      <rPr>
        <b/>
        <vertAlign val="subscript"/>
        <sz val="12"/>
        <rFont val="Arial"/>
        <family val="2"/>
      </rPr>
      <t>i</t>
    </r>
  </si>
  <si>
    <r>
      <t>b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0"/>
      </rPr>
      <t>. C</t>
    </r>
    <r>
      <rPr>
        <b/>
        <vertAlign val="subscript"/>
        <sz val="12"/>
        <rFont val="Arial"/>
        <family val="2"/>
      </rPr>
      <t>i</t>
    </r>
  </si>
  <si>
    <r>
      <t>a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0"/>
      </rPr>
      <t>. D</t>
    </r>
    <r>
      <rPr>
        <b/>
        <vertAlign val="subscript"/>
        <sz val="12"/>
        <rFont val="Arial"/>
        <family val="2"/>
      </rPr>
      <t>i</t>
    </r>
  </si>
  <si>
    <r>
      <t>a</t>
    </r>
    <r>
      <rPr>
        <b/>
        <vertAlign val="subscript"/>
        <sz val="12"/>
        <rFont val="Arial"/>
        <family val="2"/>
      </rPr>
      <t>i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>. A</t>
    </r>
    <r>
      <rPr>
        <b/>
        <vertAlign val="subscript"/>
        <sz val="12"/>
        <rFont val="Arial"/>
        <family val="2"/>
      </rPr>
      <t>i</t>
    </r>
  </si>
  <si>
    <r>
      <t>b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0"/>
      </rPr>
      <t>. E</t>
    </r>
    <r>
      <rPr>
        <b/>
        <vertAlign val="subscript"/>
        <sz val="12"/>
        <rFont val="Arial"/>
        <family val="2"/>
      </rPr>
      <t>i</t>
    </r>
  </si>
  <si>
    <r>
      <t>b</t>
    </r>
    <r>
      <rPr>
        <b/>
        <vertAlign val="subscript"/>
        <sz val="12"/>
        <rFont val="Arial"/>
        <family val="2"/>
      </rPr>
      <t>i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 xml:space="preserve"> .C</t>
    </r>
    <r>
      <rPr>
        <b/>
        <vertAlign val="subscript"/>
        <sz val="12"/>
        <rFont val="Arial"/>
        <family val="2"/>
      </rPr>
      <t>i</t>
    </r>
  </si>
  <si>
    <r>
      <t>2a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0"/>
      </rPr>
      <t>. b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0"/>
      </rPr>
      <t>. B</t>
    </r>
    <r>
      <rPr>
        <b/>
        <vertAlign val="subscript"/>
        <sz val="12"/>
        <rFont val="Arial"/>
        <family val="2"/>
      </rPr>
      <t>i</t>
    </r>
  </si>
  <si>
    <t>(m)</t>
  </si>
  <si>
    <t>(kN/m)</t>
  </si>
  <si>
    <t>(kN.m/m)</t>
  </si>
  <si>
    <t>pile 1</t>
  </si>
  <si>
    <r>
      <t>f</t>
    </r>
    <r>
      <rPr>
        <b/>
        <vertAlign val="subscript"/>
        <sz val="12"/>
        <rFont val="Arial"/>
        <family val="2"/>
      </rPr>
      <t>11</t>
    </r>
    <r>
      <rPr>
        <b/>
        <sz val="12"/>
        <rFont val="Arial"/>
        <family val="2"/>
      </rPr>
      <t>. dv + f</t>
    </r>
    <r>
      <rPr>
        <b/>
        <vertAlign val="subscript"/>
        <sz val="12"/>
        <rFont val="Arial"/>
        <family val="2"/>
      </rPr>
      <t>12</t>
    </r>
    <r>
      <rPr>
        <b/>
        <sz val="12"/>
        <rFont val="Arial"/>
        <family val="2"/>
      </rPr>
      <t>. dh + f</t>
    </r>
    <r>
      <rPr>
        <b/>
        <vertAlign val="subscript"/>
        <sz val="12"/>
        <rFont val="Arial"/>
        <family val="2"/>
      </rPr>
      <t>13</t>
    </r>
    <r>
      <rPr>
        <b/>
        <sz val="12"/>
        <rFont val="Arial"/>
        <family val="2"/>
      </rPr>
      <t xml:space="preserve"> . ds = V</t>
    </r>
  </si>
  <si>
    <r>
      <t>f</t>
    </r>
    <r>
      <rPr>
        <b/>
        <vertAlign val="subscript"/>
        <sz val="12"/>
        <rFont val="Arial"/>
        <family val="2"/>
      </rPr>
      <t>21</t>
    </r>
    <r>
      <rPr>
        <b/>
        <sz val="12"/>
        <rFont val="Arial"/>
        <family val="2"/>
      </rPr>
      <t>. dv + f</t>
    </r>
    <r>
      <rPr>
        <b/>
        <vertAlign val="subscript"/>
        <sz val="12"/>
        <rFont val="Arial"/>
        <family val="2"/>
      </rPr>
      <t>22</t>
    </r>
    <r>
      <rPr>
        <b/>
        <sz val="12"/>
        <rFont val="Arial"/>
        <family val="2"/>
      </rPr>
      <t>. dh + f</t>
    </r>
    <r>
      <rPr>
        <b/>
        <vertAlign val="subscript"/>
        <sz val="12"/>
        <rFont val="Arial"/>
        <family val="2"/>
      </rPr>
      <t>23</t>
    </r>
    <r>
      <rPr>
        <b/>
        <sz val="12"/>
        <rFont val="Arial"/>
        <family val="2"/>
      </rPr>
      <t xml:space="preserve"> . ds = H</t>
    </r>
  </si>
  <si>
    <r>
      <t>f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2"/>
      </rPr>
      <t xml:space="preserve"> = [Sum(a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.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+ Sum(b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. 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)] =</t>
    </r>
  </si>
  <si>
    <r>
      <t>f</t>
    </r>
    <r>
      <rPr>
        <vertAlign val="subscript"/>
        <sz val="10"/>
        <rFont val="Arial"/>
        <family val="2"/>
      </rPr>
      <t xml:space="preserve">12 </t>
    </r>
    <r>
      <rPr>
        <sz val="10"/>
        <rFont val="Arial"/>
        <family val="2"/>
      </rPr>
      <t>= Sum(B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=</t>
    </r>
  </si>
  <si>
    <r>
      <t>f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2"/>
      </rPr>
      <t xml:space="preserve"> =Sum(A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 =</t>
    </r>
  </si>
  <si>
    <r>
      <t>f</t>
    </r>
    <r>
      <rPr>
        <vertAlign val="subscript"/>
        <sz val="10"/>
        <rFont val="Arial"/>
        <family val="2"/>
      </rPr>
      <t>21</t>
    </r>
    <r>
      <rPr>
        <sz val="10"/>
        <rFont val="Arial"/>
        <family val="2"/>
      </rPr>
      <t xml:space="preserve"> =Sum(B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 =</t>
    </r>
  </si>
  <si>
    <r>
      <t>f</t>
    </r>
    <r>
      <rPr>
        <vertAlign val="subscript"/>
        <sz val="10"/>
        <rFont val="Arial"/>
        <family val="2"/>
      </rPr>
      <t xml:space="preserve">22 </t>
    </r>
    <r>
      <rPr>
        <sz val="10"/>
        <rFont val="Arial"/>
        <family val="2"/>
      </rPr>
      <t>= Sum(C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=</t>
    </r>
  </si>
  <si>
    <r>
      <t>f</t>
    </r>
    <r>
      <rPr>
        <vertAlign val="subscript"/>
        <sz val="10"/>
        <rFont val="Arial"/>
        <family val="2"/>
      </rPr>
      <t>23</t>
    </r>
    <r>
      <rPr>
        <sz val="10"/>
        <rFont val="Arial"/>
        <family val="2"/>
      </rPr>
      <t xml:space="preserve"> = [Sum(a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. 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+ Sum(b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.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)] =</t>
    </r>
  </si>
  <si>
    <r>
      <t>f</t>
    </r>
    <r>
      <rPr>
        <vertAlign val="subscript"/>
        <sz val="10"/>
        <rFont val="Arial"/>
        <family val="2"/>
      </rPr>
      <t>31</t>
    </r>
    <r>
      <rPr>
        <sz val="10"/>
        <rFont val="Arial"/>
        <family val="2"/>
      </rPr>
      <t xml:space="preserve"> =[Sum(D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+ Sum(a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.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+ Sum(b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. 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)] =</t>
    </r>
  </si>
  <si>
    <r>
      <t>f</t>
    </r>
    <r>
      <rPr>
        <vertAlign val="subscript"/>
        <sz val="10"/>
        <rFont val="Arial"/>
        <family val="2"/>
      </rPr>
      <t xml:space="preserve">32 </t>
    </r>
    <r>
      <rPr>
        <sz val="10"/>
        <rFont val="Arial"/>
        <family val="2"/>
      </rPr>
      <t>= [Sum(E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+ Sum(a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. 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+ Sum(b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.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)] =</t>
    </r>
  </si>
  <si>
    <r>
      <t>f</t>
    </r>
    <r>
      <rPr>
        <vertAlign val="subscript"/>
        <sz val="10"/>
        <rFont val="Arial"/>
        <family val="2"/>
      </rPr>
      <t>33</t>
    </r>
    <r>
      <rPr>
        <sz val="10"/>
        <rFont val="Arial"/>
        <family val="2"/>
      </rPr>
      <t xml:space="preserve"> = [Sum(a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. 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+ Sum(a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+ Sum(b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.E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+ Sum(b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+ Sum(2a</t>
    </r>
    <r>
      <rPr>
        <vertAlign val="subscript"/>
        <sz val="10"/>
        <rFont val="Arial"/>
        <family val="2"/>
      </rPr>
      <t>i.</t>
    </r>
    <r>
      <rPr>
        <sz val="10"/>
        <rFont val="Arial"/>
        <family val="2"/>
      </rPr>
      <t xml:space="preserve"> 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. 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)] =</t>
    </r>
  </si>
  <si>
    <t>Displacement at Origin</t>
  </si>
  <si>
    <t>Rotation</t>
  </si>
  <si>
    <t>(kN)</t>
  </si>
  <si>
    <r>
      <t>X</t>
    </r>
    <r>
      <rPr>
        <b/>
        <vertAlign val="subscript"/>
        <sz val="12"/>
        <rFont val="Arial"/>
        <family val="2"/>
      </rPr>
      <t>ti</t>
    </r>
  </si>
  <si>
    <r>
      <t>Y</t>
    </r>
    <r>
      <rPr>
        <b/>
        <vertAlign val="subscript"/>
        <sz val="12"/>
        <rFont val="Arial"/>
        <family val="2"/>
      </rPr>
      <t>ti</t>
    </r>
  </si>
  <si>
    <r>
      <t>P</t>
    </r>
    <r>
      <rPr>
        <b/>
        <vertAlign val="subscript"/>
        <sz val="12"/>
        <rFont val="Arial"/>
        <family val="2"/>
      </rPr>
      <t>xi</t>
    </r>
  </si>
  <si>
    <r>
      <t>P</t>
    </r>
    <r>
      <rPr>
        <b/>
        <vertAlign val="subscript"/>
        <sz val="12"/>
        <rFont val="Arial"/>
        <family val="2"/>
      </rPr>
      <t>ti</t>
    </r>
  </si>
  <si>
    <t>Axial</t>
  </si>
  <si>
    <t>Lateral</t>
  </si>
  <si>
    <t xml:space="preserve">    origin</t>
  </si>
  <si>
    <t>f11=</t>
  </si>
  <si>
    <t>f21=</t>
  </si>
  <si>
    <t>f31=</t>
  </si>
  <si>
    <t>f12=</t>
  </si>
  <si>
    <t>f22=</t>
  </si>
  <si>
    <t>f32=</t>
  </si>
  <si>
    <t>f13=</t>
  </si>
  <si>
    <t>f23=</t>
  </si>
  <si>
    <t>f33=</t>
  </si>
  <si>
    <t>lateral pile stiffness of vertical pile should be factored</t>
  </si>
  <si>
    <t>for battered pile:</t>
  </si>
  <si>
    <r>
      <t>1). J</t>
    </r>
    <r>
      <rPr>
        <vertAlign val="subscript"/>
        <sz val="10"/>
        <color indexed="12"/>
        <rFont val="Arial"/>
        <family val="2"/>
      </rPr>
      <t>xi</t>
    </r>
    <r>
      <rPr>
        <sz val="10"/>
        <color indexed="12"/>
        <rFont val="Arial"/>
        <family val="2"/>
      </rPr>
      <t xml:space="preserve"> - Axial pile stiffness for pile i,  ( = pile axial capacity / 6mm)</t>
    </r>
  </si>
  <si>
    <r>
      <t>2). J</t>
    </r>
    <r>
      <rPr>
        <vertAlign val="subscript"/>
        <sz val="10"/>
        <color indexed="12"/>
        <rFont val="Arial"/>
        <family val="2"/>
      </rPr>
      <t>yi</t>
    </r>
    <r>
      <rPr>
        <sz val="10"/>
        <color indexed="12"/>
        <rFont val="Arial"/>
        <family val="2"/>
      </rPr>
      <t xml:space="preserve"> - Lateral pile stiffness for pile i, ( = vertical pile lateral capacity / 20 mm or 6mm)</t>
    </r>
  </si>
  <si>
    <r>
      <t xml:space="preserve">( 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)</t>
    </r>
  </si>
  <si>
    <r>
      <t>f</t>
    </r>
    <r>
      <rPr>
        <b/>
        <vertAlign val="subscript"/>
        <sz val="12"/>
        <rFont val="Arial"/>
        <family val="2"/>
      </rPr>
      <t>31</t>
    </r>
    <r>
      <rPr>
        <b/>
        <sz val="12"/>
        <rFont val="Arial"/>
        <family val="2"/>
      </rPr>
      <t>. dv + f</t>
    </r>
    <r>
      <rPr>
        <b/>
        <vertAlign val="subscript"/>
        <sz val="12"/>
        <rFont val="Arial"/>
        <family val="2"/>
      </rPr>
      <t>32</t>
    </r>
    <r>
      <rPr>
        <b/>
        <sz val="12"/>
        <rFont val="Arial"/>
        <family val="2"/>
      </rPr>
      <t>. dh + f</t>
    </r>
    <r>
      <rPr>
        <b/>
        <vertAlign val="subscript"/>
        <sz val="12"/>
        <rFont val="Arial"/>
        <family val="2"/>
      </rPr>
      <t>33</t>
    </r>
    <r>
      <rPr>
        <b/>
        <sz val="12"/>
        <rFont val="Arial"/>
        <family val="2"/>
      </rPr>
      <t xml:space="preserve"> . ds = M</t>
    </r>
  </si>
  <si>
    <t>for angle &lt; 0,  factor &gt; 1; for angle &gt; 0, factor &lt; 1, see following Figure 15.4</t>
  </si>
  <si>
    <r>
      <t xml:space="preserve">Reference:  </t>
    </r>
    <r>
      <rPr>
        <b/>
        <sz val="10"/>
        <rFont val="Arial"/>
        <family val="2"/>
      </rPr>
      <t>Analysis and Design of Shallow and Deep Foundations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L.C. Reese,  W. M. Isenhower, S.T. Wang</t>
    </r>
  </si>
  <si>
    <r>
      <t>3). J</t>
    </r>
    <r>
      <rPr>
        <vertAlign val="subscript"/>
        <sz val="10"/>
        <color indexed="12"/>
        <rFont val="Arial"/>
        <family val="2"/>
      </rPr>
      <t>mi</t>
    </r>
    <r>
      <rPr>
        <sz val="10"/>
        <color indexed="12"/>
        <rFont val="Arial"/>
        <family val="2"/>
      </rPr>
      <t xml:space="preserve"> - Pile rotation stiffness ( normally, for pin pile head, assume = 0; for fixed pile head, = pile head moment / lateral movement 6mm or 20 mm)</t>
    </r>
  </si>
  <si>
    <t>www.webcivil.com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</si>
</sst>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vertAlign val="subscript"/>
      <sz val="12"/>
      <name val="Arial"/>
      <family val="2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12"/>
      <name val="Arial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Symbol"/>
      <family val="0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2" borderId="0" xfId="0" applyFill="1" applyAlignment="1" applyProtection="1">
      <alignment/>
      <protection locked="0"/>
    </xf>
    <xf numFmtId="0" fontId="0" fillId="22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165" fontId="29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164" fontId="0" fillId="24" borderId="10" xfId="0" applyNumberFormat="1" applyFill="1" applyBorder="1" applyAlignment="1" applyProtection="1">
      <alignment horizontal="center"/>
      <protection locked="0"/>
    </xf>
    <xf numFmtId="166" fontId="0" fillId="24" borderId="10" xfId="0" applyNumberFormat="1" applyFill="1" applyBorder="1" applyAlignment="1" applyProtection="1">
      <alignment horizontal="center"/>
      <protection locked="0"/>
    </xf>
    <xf numFmtId="165" fontId="0" fillId="24" borderId="10" xfId="0" applyNumberFormat="1" applyFill="1" applyBorder="1" applyAlignment="1" applyProtection="1">
      <alignment horizontal="center"/>
      <protection locked="0"/>
    </xf>
    <xf numFmtId="166" fontId="26" fillId="24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166" fontId="0" fillId="24" borderId="10" xfId="0" applyNumberFormat="1" applyFont="1" applyFill="1" applyBorder="1" applyAlignment="1" applyProtection="1">
      <alignment horizontal="center"/>
      <protection locked="0"/>
    </xf>
    <xf numFmtId="0" fontId="37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67</xdr:row>
      <xdr:rowOff>19050</xdr:rowOff>
    </xdr:from>
    <xdr:to>
      <xdr:col>6</xdr:col>
      <xdr:colOff>419100</xdr:colOff>
      <xdr:row>69</xdr:row>
      <xdr:rowOff>38100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3409950" y="11439525"/>
          <a:ext cx="3333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 editAs="oneCell">
    <xdr:from>
      <xdr:col>10</xdr:col>
      <xdr:colOff>342900</xdr:colOff>
      <xdr:row>41</xdr:row>
      <xdr:rowOff>85725</xdr:rowOff>
    </xdr:from>
    <xdr:to>
      <xdr:col>22</xdr:col>
      <xdr:colOff>647700</xdr:colOff>
      <xdr:row>72</xdr:row>
      <xdr:rowOff>142875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rcRect l="21546" t="31047" r="37380" b="18190"/>
        <a:stretch>
          <a:fillRect/>
        </a:stretch>
      </xdr:blipFill>
      <xdr:spPr>
        <a:xfrm>
          <a:off x="5991225" y="7296150"/>
          <a:ext cx="6572250" cy="5076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95250</xdr:colOff>
      <xdr:row>41</xdr:row>
      <xdr:rowOff>95250</xdr:rowOff>
    </xdr:from>
    <xdr:to>
      <xdr:col>8</xdr:col>
      <xdr:colOff>552450</xdr:colOff>
      <xdr:row>70</xdr:row>
      <xdr:rowOff>152400</xdr:rowOff>
    </xdr:to>
    <xdr:grpSp>
      <xdr:nvGrpSpPr>
        <xdr:cNvPr id="3" name="Group 39"/>
        <xdr:cNvGrpSpPr>
          <a:grpSpLocks/>
        </xdr:cNvGrpSpPr>
      </xdr:nvGrpSpPr>
      <xdr:grpSpPr>
        <a:xfrm>
          <a:off x="1552575" y="7305675"/>
          <a:ext cx="3476625" cy="4752975"/>
          <a:chOff x="163" y="767"/>
          <a:chExt cx="365" cy="499"/>
        </a:xfrm>
        <a:solidFill>
          <a:srgbClr val="FFFFFF"/>
        </a:solidFill>
      </xdr:grpSpPr>
      <xdr:sp>
        <xdr:nvSpPr>
          <xdr:cNvPr id="4" name="Text Box 10"/>
          <xdr:cNvSpPr txBox="1">
            <a:spLocks noChangeArrowheads="1"/>
          </xdr:cNvSpPr>
        </xdr:nvSpPr>
        <xdr:spPr>
          <a:xfrm>
            <a:off x="392" y="1130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" name="Rectangle 1"/>
          <xdr:cNvSpPr>
            <a:spLocks/>
          </xdr:cNvSpPr>
        </xdr:nvSpPr>
        <xdr:spPr>
          <a:xfrm>
            <a:off x="225" y="835"/>
            <a:ext cx="244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291" y="914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21"/>
          <xdr:cNvSpPr>
            <a:spLocks/>
          </xdr:cNvSpPr>
        </xdr:nvSpPr>
        <xdr:spPr>
          <a:xfrm flipH="1">
            <a:off x="193" y="920"/>
            <a:ext cx="63" cy="319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"/>
          <xdr:cNvSpPr>
            <a:spLocks/>
          </xdr:cNvSpPr>
        </xdr:nvSpPr>
        <xdr:spPr>
          <a:xfrm flipH="1">
            <a:off x="209" y="915"/>
            <a:ext cx="48" cy="24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7"/>
          <xdr:cNvSpPr txBox="1">
            <a:spLocks noChangeArrowheads="1"/>
          </xdr:cNvSpPr>
        </xdr:nvSpPr>
        <xdr:spPr>
          <a:xfrm>
            <a:off x="286" y="886"/>
            <a:ext cx="2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>
            <a:off x="348" y="917"/>
            <a:ext cx="0" cy="300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9"/>
          <xdr:cNvSpPr>
            <a:spLocks/>
          </xdr:cNvSpPr>
        </xdr:nvSpPr>
        <xdr:spPr>
          <a:xfrm>
            <a:off x="440" y="909"/>
            <a:ext cx="0" cy="267"/>
          </a:xfrm>
          <a:prstGeom prst="line">
            <a:avLst/>
          </a:prstGeom>
          <a:noFill/>
          <a:ln w="9525" cmpd="sng">
            <a:solidFill>
              <a:srgbClr val="FF00FF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"/>
          <xdr:cNvSpPr>
            <a:spLocks/>
          </xdr:cNvSpPr>
        </xdr:nvSpPr>
        <xdr:spPr>
          <a:xfrm>
            <a:off x="346" y="767"/>
            <a:ext cx="0" cy="1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4"/>
          <xdr:cNvSpPr>
            <a:spLocks/>
          </xdr:cNvSpPr>
        </xdr:nvSpPr>
        <xdr:spPr>
          <a:xfrm>
            <a:off x="440" y="916"/>
            <a:ext cx="42" cy="237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6"/>
          <xdr:cNvSpPr txBox="1">
            <a:spLocks noChangeArrowheads="1"/>
          </xdr:cNvSpPr>
        </xdr:nvSpPr>
        <xdr:spPr>
          <a:xfrm>
            <a:off x="350" y="787"/>
            <a:ext cx="2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</a:p>
        </xdr:txBody>
      </xdr:sp>
      <xdr:sp>
        <xdr:nvSpPr>
          <xdr:cNvPr id="15" name="Text Box 8"/>
          <xdr:cNvSpPr txBox="1">
            <a:spLocks noChangeArrowheads="1"/>
          </xdr:cNvSpPr>
        </xdr:nvSpPr>
        <xdr:spPr>
          <a:xfrm>
            <a:off x="295" y="1129"/>
            <a:ext cx="25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6" name="Line 9"/>
          <xdr:cNvSpPr>
            <a:spLocks/>
          </xdr:cNvSpPr>
        </xdr:nvSpPr>
        <xdr:spPr>
          <a:xfrm>
            <a:off x="251" y="1160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1"/>
          <xdr:cNvSpPr>
            <a:spLocks/>
          </xdr:cNvSpPr>
        </xdr:nvSpPr>
        <xdr:spPr>
          <a:xfrm>
            <a:off x="331" y="852"/>
            <a:ext cx="36" cy="22"/>
          </a:xfrm>
          <a:prstGeom prst="curved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2"/>
          <xdr:cNvSpPr txBox="1">
            <a:spLocks noChangeArrowheads="1"/>
          </xdr:cNvSpPr>
        </xdr:nvSpPr>
        <xdr:spPr>
          <a:xfrm>
            <a:off x="369" y="851"/>
            <a:ext cx="23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</a:t>
            </a:r>
          </a:p>
        </xdr:txBody>
      </xdr:sp>
      <xdr:sp>
        <xdr:nvSpPr>
          <xdr:cNvPr id="19" name="Line 13"/>
          <xdr:cNvSpPr>
            <a:spLocks/>
          </xdr:cNvSpPr>
        </xdr:nvSpPr>
        <xdr:spPr>
          <a:xfrm flipV="1">
            <a:off x="173" y="1122"/>
            <a:ext cx="36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4"/>
          <xdr:cNvSpPr>
            <a:spLocks/>
          </xdr:cNvSpPr>
        </xdr:nvSpPr>
        <xdr:spPr>
          <a:xfrm flipH="1" flipV="1">
            <a:off x="485" y="1121"/>
            <a:ext cx="42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5"/>
          <xdr:cNvSpPr>
            <a:spLocks/>
          </xdr:cNvSpPr>
        </xdr:nvSpPr>
        <xdr:spPr>
          <a:xfrm>
            <a:off x="345" y="918"/>
            <a:ext cx="183" cy="0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17"/>
          <xdr:cNvSpPr txBox="1">
            <a:spLocks noChangeArrowheads="1"/>
          </xdr:cNvSpPr>
        </xdr:nvSpPr>
        <xdr:spPr>
          <a:xfrm>
            <a:off x="495" y="879"/>
            <a:ext cx="27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23" name="Line 20"/>
          <xdr:cNvSpPr>
            <a:spLocks/>
          </xdr:cNvSpPr>
        </xdr:nvSpPr>
        <xdr:spPr>
          <a:xfrm>
            <a:off x="252" y="905"/>
            <a:ext cx="0" cy="267"/>
          </a:xfrm>
          <a:prstGeom prst="line">
            <a:avLst/>
          </a:prstGeom>
          <a:noFill/>
          <a:ln w="9525" cmpd="sng">
            <a:solidFill>
              <a:srgbClr val="FF00FF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22"/>
          <xdr:cNvSpPr txBox="1">
            <a:spLocks noChangeArrowheads="1"/>
          </xdr:cNvSpPr>
        </xdr:nvSpPr>
        <xdr:spPr>
          <a:xfrm>
            <a:off x="163" y="1240"/>
            <a:ext cx="57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Xt, Px</a:t>
            </a:r>
          </a:p>
        </xdr:txBody>
      </xdr:sp>
      <xdr:sp>
        <xdr:nvSpPr>
          <xdr:cNvPr id="25" name="Line 23"/>
          <xdr:cNvSpPr>
            <a:spLocks/>
          </xdr:cNvSpPr>
        </xdr:nvSpPr>
        <xdr:spPr>
          <a:xfrm>
            <a:off x="251" y="917"/>
            <a:ext cx="46" cy="15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4"/>
          <xdr:cNvSpPr txBox="1">
            <a:spLocks noChangeArrowheads="1"/>
          </xdr:cNvSpPr>
        </xdr:nvSpPr>
        <xdr:spPr>
          <a:xfrm>
            <a:off x="277" y="939"/>
            <a:ext cx="5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Yt, Pt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50" y="921"/>
            <a:ext cx="24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rc 34"/>
          <xdr:cNvSpPr>
            <a:spLocks/>
          </xdr:cNvSpPr>
        </xdr:nvSpPr>
        <xdr:spPr>
          <a:xfrm rot="2845170" flipV="1">
            <a:off x="228" y="1064"/>
            <a:ext cx="21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rc 35"/>
          <xdr:cNvSpPr>
            <a:spLocks/>
          </xdr:cNvSpPr>
        </xdr:nvSpPr>
        <xdr:spPr>
          <a:xfrm rot="1931909" flipV="1">
            <a:off x="443" y="1074"/>
            <a:ext cx="23" cy="2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36"/>
          <xdr:cNvSpPr txBox="1">
            <a:spLocks noChangeArrowheads="1"/>
          </xdr:cNvSpPr>
        </xdr:nvSpPr>
        <xdr:spPr>
          <a:xfrm>
            <a:off x="443" y="1103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q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31" name="Text Box 37"/>
          <xdr:cNvSpPr txBox="1">
            <a:spLocks noChangeArrowheads="1"/>
          </xdr:cNvSpPr>
        </xdr:nvSpPr>
        <xdr:spPr>
          <a:xfrm>
            <a:off x="226" y="1094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q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32" name="Line 38"/>
          <xdr:cNvSpPr>
            <a:spLocks/>
          </xdr:cNvSpPr>
        </xdr:nvSpPr>
        <xdr:spPr>
          <a:xfrm>
            <a:off x="349" y="1160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civi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5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5.00390625" style="0" customWidth="1"/>
    <col min="2" max="3" width="8.421875" style="0" customWidth="1"/>
    <col min="4" max="5" width="9.00390625" style="0" customWidth="1"/>
    <col min="6" max="6" width="10.00390625" style="0" customWidth="1"/>
    <col min="7" max="7" width="7.57421875" style="0" customWidth="1"/>
    <col min="8" max="8" width="9.7109375" style="0" customWidth="1"/>
    <col min="9" max="9" width="8.57421875" style="0" customWidth="1"/>
    <col min="10" max="10" width="9.00390625" style="0" customWidth="1"/>
    <col min="11" max="11" width="8.28125" style="0" customWidth="1"/>
    <col min="12" max="12" width="8.8515625" style="0" customWidth="1"/>
    <col min="13" max="13" width="7.7109375" style="0" customWidth="1"/>
    <col min="14" max="14" width="4.8515625" style="0" customWidth="1"/>
    <col min="15" max="15" width="11.00390625" style="0" customWidth="1"/>
    <col min="16" max="16" width="8.421875" style="0" customWidth="1"/>
    <col min="17" max="17" width="8.57421875" style="0" customWidth="1"/>
    <col min="18" max="18" width="6.7109375" style="0" customWidth="1"/>
    <col min="19" max="19" width="6.28125" style="0" customWidth="1"/>
    <col min="20" max="20" width="10.00390625" style="0" customWidth="1"/>
    <col min="21" max="21" width="6.28125" style="0" customWidth="1"/>
    <col min="22" max="22" width="7.00390625" style="0" customWidth="1"/>
    <col min="23" max="23" width="10.140625" style="0" customWidth="1"/>
    <col min="24" max="24" width="10.00390625" style="0" bestFit="1" customWidth="1"/>
    <col min="25" max="25" width="9.421875" style="0" bestFit="1" customWidth="1"/>
    <col min="26" max="26" width="10.421875" style="0" bestFit="1" customWidth="1"/>
    <col min="27" max="27" width="9.8515625" style="0" bestFit="1" customWidth="1"/>
  </cols>
  <sheetData>
    <row r="1" spans="1:23" ht="12.75">
      <c r="A1" s="1" t="s">
        <v>3</v>
      </c>
      <c r="I1" t="s">
        <v>90</v>
      </c>
      <c r="W1" s="31" t="s">
        <v>92</v>
      </c>
    </row>
    <row r="2" spans="1:19" ht="12.75">
      <c r="A2" s="1"/>
      <c r="P2" s="22"/>
      <c r="Q2" s="22"/>
      <c r="R2" s="22"/>
      <c r="S2" s="22"/>
    </row>
    <row r="3" spans="2:19" ht="15.75">
      <c r="B3" s="1" t="s">
        <v>22</v>
      </c>
      <c r="K3" s="22" t="s">
        <v>85</v>
      </c>
      <c r="L3" s="22"/>
      <c r="M3" s="22"/>
      <c r="N3" s="22"/>
      <c r="O3" s="22"/>
      <c r="P3" s="22"/>
      <c r="Q3" s="22"/>
      <c r="R3" s="22"/>
      <c r="S3" s="22"/>
    </row>
    <row r="4" spans="3:19" ht="15.75">
      <c r="C4" t="s">
        <v>23</v>
      </c>
      <c r="E4" s="2" t="s">
        <v>20</v>
      </c>
      <c r="F4" s="17">
        <v>500</v>
      </c>
      <c r="G4" t="s">
        <v>1</v>
      </c>
      <c r="K4" s="22" t="s">
        <v>86</v>
      </c>
      <c r="L4" s="22"/>
      <c r="M4" s="22"/>
      <c r="N4" s="22"/>
      <c r="O4" s="22"/>
      <c r="P4" s="22"/>
      <c r="Q4" s="22"/>
      <c r="R4" s="22"/>
      <c r="S4" s="22"/>
    </row>
    <row r="5" spans="3:19" ht="12.75">
      <c r="C5" t="s">
        <v>25</v>
      </c>
      <c r="E5" s="2" t="s">
        <v>21</v>
      </c>
      <c r="F5" s="17">
        <v>2000</v>
      </c>
      <c r="G5" t="s">
        <v>1</v>
      </c>
      <c r="K5" s="22"/>
      <c r="L5" s="22" t="s">
        <v>84</v>
      </c>
      <c r="M5" s="22"/>
      <c r="N5" s="22"/>
      <c r="O5" s="22"/>
      <c r="P5" s="22"/>
      <c r="Q5" s="22"/>
      <c r="R5" s="22"/>
      <c r="S5" s="22"/>
    </row>
    <row r="6" spans="3:19" ht="12.75">
      <c r="C6" t="s">
        <v>24</v>
      </c>
      <c r="E6" s="2" t="s">
        <v>19</v>
      </c>
      <c r="F6" s="17">
        <v>2400</v>
      </c>
      <c r="G6" t="s">
        <v>4</v>
      </c>
      <c r="K6" s="22"/>
      <c r="L6" s="22"/>
      <c r="M6" s="22" t="s">
        <v>83</v>
      </c>
      <c r="N6" s="22"/>
      <c r="O6" s="22"/>
      <c r="P6" s="22"/>
      <c r="Q6" s="22"/>
      <c r="R6" s="22"/>
      <c r="S6" s="22"/>
    </row>
    <row r="7" spans="11:19" ht="12.75">
      <c r="K7" s="22"/>
      <c r="L7" s="22"/>
      <c r="M7" s="22" t="s">
        <v>89</v>
      </c>
      <c r="N7" s="22"/>
      <c r="O7" s="22"/>
      <c r="P7" s="22"/>
      <c r="Q7" s="22"/>
      <c r="R7" s="22"/>
      <c r="S7" s="22"/>
    </row>
    <row r="8" spans="2:27" ht="15.75">
      <c r="B8" t="s">
        <v>2</v>
      </c>
      <c r="C8" t="s">
        <v>2</v>
      </c>
      <c r="E8" s="2" t="s">
        <v>2</v>
      </c>
      <c r="F8" t="s">
        <v>2</v>
      </c>
      <c r="K8" s="22" t="s">
        <v>91</v>
      </c>
      <c r="L8" s="22"/>
      <c r="M8" s="22"/>
      <c r="N8" s="22"/>
      <c r="O8" s="22"/>
      <c r="Z8" s="10" t="s">
        <v>71</v>
      </c>
      <c r="AA8" s="10" t="s">
        <v>72</v>
      </c>
    </row>
    <row r="9" spans="1:27" ht="20.25">
      <c r="A9" s="4" t="s">
        <v>17</v>
      </c>
      <c r="B9" s="4" t="s">
        <v>27</v>
      </c>
      <c r="C9" s="4" t="s">
        <v>28</v>
      </c>
      <c r="D9" s="4" t="s">
        <v>29</v>
      </c>
      <c r="E9" s="5" t="s">
        <v>30</v>
      </c>
      <c r="F9" s="4" t="s">
        <v>31</v>
      </c>
      <c r="G9" s="4" t="s">
        <v>32</v>
      </c>
      <c r="H9" s="4" t="s">
        <v>33</v>
      </c>
      <c r="I9" s="4" t="s">
        <v>34</v>
      </c>
      <c r="J9" s="4" t="s">
        <v>35</v>
      </c>
      <c r="K9" s="4" t="s">
        <v>36</v>
      </c>
      <c r="L9" s="4" t="s">
        <v>37</v>
      </c>
      <c r="M9" s="4" t="s">
        <v>38</v>
      </c>
      <c r="N9" s="4" t="s">
        <v>39</v>
      </c>
      <c r="O9" s="4" t="s">
        <v>40</v>
      </c>
      <c r="P9" s="4" t="s">
        <v>41</v>
      </c>
      <c r="Q9" s="4" t="s">
        <v>42</v>
      </c>
      <c r="R9" s="4" t="s">
        <v>43</v>
      </c>
      <c r="S9" s="4" t="s">
        <v>44</v>
      </c>
      <c r="T9" s="4" t="s">
        <v>45</v>
      </c>
      <c r="U9" s="4" t="s">
        <v>46</v>
      </c>
      <c r="V9" s="4" t="s">
        <v>47</v>
      </c>
      <c r="W9" s="4" t="s">
        <v>48</v>
      </c>
      <c r="X9" s="15" t="s">
        <v>67</v>
      </c>
      <c r="Y9" s="15" t="s">
        <v>68</v>
      </c>
      <c r="Z9" s="15" t="s">
        <v>69</v>
      </c>
      <c r="AA9" s="15" t="s">
        <v>70</v>
      </c>
    </row>
    <row r="10" spans="1:27" s="6" customFormat="1" ht="14.25">
      <c r="A10" s="7"/>
      <c r="B10" s="19" t="s">
        <v>50</v>
      </c>
      <c r="C10" s="19" t="s">
        <v>50</v>
      </c>
      <c r="D10" s="19" t="s">
        <v>51</v>
      </c>
      <c r="E10" s="20" t="s">
        <v>87</v>
      </c>
      <c r="F10" s="16" t="s">
        <v>49</v>
      </c>
      <c r="G10" s="16" t="s">
        <v>49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 t="s">
        <v>49</v>
      </c>
      <c r="Y10" s="8" t="s">
        <v>49</v>
      </c>
      <c r="Z10" s="8" t="s">
        <v>66</v>
      </c>
      <c r="AA10" s="16" t="s">
        <v>66</v>
      </c>
    </row>
    <row r="11" spans="1:27" ht="12.75">
      <c r="A11" s="9">
        <v>1</v>
      </c>
      <c r="B11" s="18">
        <f>2500/0.006</f>
        <v>416666.6666666667</v>
      </c>
      <c r="C11" s="18">
        <f>1.3*750/0.02</f>
        <v>48750</v>
      </c>
      <c r="D11" s="18">
        <f>100/0.006</f>
        <v>16666.666666666668</v>
      </c>
      <c r="E11" s="18">
        <v>-14</v>
      </c>
      <c r="F11" s="18">
        <v>-1.8</v>
      </c>
      <c r="G11" s="18">
        <v>0</v>
      </c>
      <c r="H11" s="25">
        <f>COS(E11*3.14159/180)</f>
        <v>0.9702957762063126</v>
      </c>
      <c r="I11" s="25">
        <f>SIN(E11*3.14159/180)</f>
        <v>-0.24192169534001978</v>
      </c>
      <c r="J11" s="26">
        <f>B11*H11^2+C11*I11^2</f>
        <v>395133.93658538535</v>
      </c>
      <c r="K11" s="26">
        <f>(B11-C11)*I11*H11</f>
        <v>-86363.13919135161</v>
      </c>
      <c r="L11" s="26">
        <f>B11*I11^2+C11*H11^2</f>
        <v>70282.73008128133</v>
      </c>
      <c r="M11" s="26">
        <f>D11*I11</f>
        <v>-4032.0282556669968</v>
      </c>
      <c r="N11" s="26">
        <f>-D11*H11</f>
        <v>-16171.59627010521</v>
      </c>
      <c r="O11" s="26">
        <f>F11*J11</f>
        <v>-711241.0858536937</v>
      </c>
      <c r="P11" s="26">
        <f>G11*K11</f>
        <v>0</v>
      </c>
      <c r="Q11" s="26">
        <f>F11*K11</f>
        <v>155453.6505444329</v>
      </c>
      <c r="R11" s="26">
        <f>G11*L11</f>
        <v>0</v>
      </c>
      <c r="S11" s="26">
        <f>F11*M11</f>
        <v>7257.650860200594</v>
      </c>
      <c r="T11" s="26">
        <f>F11^2*J11</f>
        <v>1280233.9545366487</v>
      </c>
      <c r="U11" s="26">
        <f>G11*N11</f>
        <v>0</v>
      </c>
      <c r="V11" s="26">
        <f>G11^2*L11</f>
        <v>0</v>
      </c>
      <c r="W11" s="26">
        <f>2*F11*G11*K11</f>
        <v>0</v>
      </c>
      <c r="X11" s="27">
        <f>($F$38+G11*$F$39)*I11+($F$37+F11*$F$39)*H11</f>
        <v>-0.0020924398687725836</v>
      </c>
      <c r="Y11" s="27">
        <f>($F$38+G11*$F$39)*H11-($F$37+F11*$F$39)*I11</f>
        <v>0.020443279290128503</v>
      </c>
      <c r="Z11" s="28">
        <f>X11*B11</f>
        <v>-871.8499453219099</v>
      </c>
      <c r="AA11" s="28">
        <f>Y11*C11</f>
        <v>996.6098653937645</v>
      </c>
    </row>
    <row r="12" spans="1:27" ht="12.75">
      <c r="A12" s="9">
        <v>2</v>
      </c>
      <c r="B12" s="18">
        <f>2500/0.006</f>
        <v>416666.6666666667</v>
      </c>
      <c r="C12" s="18">
        <f>0.7*750/0.02</f>
        <v>26250</v>
      </c>
      <c r="D12" s="18">
        <f>100/0.006</f>
        <v>16666.666666666668</v>
      </c>
      <c r="E12" s="18">
        <v>14</v>
      </c>
      <c r="F12" s="18">
        <v>1.8</v>
      </c>
      <c r="G12" s="18">
        <v>0</v>
      </c>
      <c r="H12" s="25">
        <f>COS(E12*3.14159/180)</f>
        <v>0.9702957762063126</v>
      </c>
      <c r="I12" s="25">
        <f>SIN(E12*3.14159/180)</f>
        <v>0.24192169534001978</v>
      </c>
      <c r="J12" s="26">
        <f>B12*H12^2+C12*I12^2</f>
        <v>393817.0991851711</v>
      </c>
      <c r="K12" s="26">
        <f>(B12-C12)*I12*H12</f>
        <v>91644.69017247617</v>
      </c>
      <c r="L12" s="26">
        <f>B12*I12^2+C12*H12^2</f>
        <v>49099.56748149559</v>
      </c>
      <c r="M12" s="26">
        <f>D12*I12</f>
        <v>4032.0282556669968</v>
      </c>
      <c r="N12" s="26">
        <f>-D12*H12</f>
        <v>-16171.59627010521</v>
      </c>
      <c r="O12" s="26">
        <f>F12*J12</f>
        <v>708870.778533308</v>
      </c>
      <c r="P12" s="26">
        <f>G12*K12</f>
        <v>0</v>
      </c>
      <c r="Q12" s="26">
        <f>F12*K12</f>
        <v>164960.44231045712</v>
      </c>
      <c r="R12" s="26">
        <f>G12*L12</f>
        <v>0</v>
      </c>
      <c r="S12" s="26">
        <f>F12*M12</f>
        <v>7257.650860200594</v>
      </c>
      <c r="T12" s="26">
        <f>F12^2*J12</f>
        <v>1275967.4013599544</v>
      </c>
      <c r="U12" s="26">
        <f>G12*N12</f>
        <v>0</v>
      </c>
      <c r="V12" s="26">
        <f>G12^2*L12</f>
        <v>0</v>
      </c>
      <c r="W12" s="26">
        <f>2*F12*G12*K12</f>
        <v>0</v>
      </c>
      <c r="X12" s="27">
        <f>($F$38+G12*$F$39)*I12+($F$37+F12*$F$39)*H12</f>
        <v>0.0030501831132669728</v>
      </c>
      <c r="Y12" s="27">
        <f>($F$38+G12*$F$39)*H12-($F$37+F12*$F$39)*I12</f>
        <v>0.02020448728969907</v>
      </c>
      <c r="Z12" s="28">
        <f>X12*B12</f>
        <v>1270.9096305279054</v>
      </c>
      <c r="AA12" s="28">
        <f>Y12*C12</f>
        <v>530.3677913546006</v>
      </c>
    </row>
    <row r="13" spans="1:27" ht="12.75">
      <c r="A13" s="9">
        <v>3</v>
      </c>
      <c r="B13" s="18" t="s">
        <v>2</v>
      </c>
      <c r="C13" s="18" t="s">
        <v>2</v>
      </c>
      <c r="D13" s="18" t="s">
        <v>2</v>
      </c>
      <c r="E13" s="18" t="s">
        <v>2</v>
      </c>
      <c r="F13" s="18" t="s">
        <v>2</v>
      </c>
      <c r="G13" s="18" t="s">
        <v>2</v>
      </c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9"/>
      <c r="Y13" s="29"/>
      <c r="Z13" s="28"/>
      <c r="AA13" s="28"/>
    </row>
    <row r="14" spans="1:27" ht="12.75">
      <c r="A14" s="9">
        <v>4</v>
      </c>
      <c r="B14" s="18"/>
      <c r="C14" s="18"/>
      <c r="D14" s="18"/>
      <c r="E14" s="18"/>
      <c r="F14" s="18"/>
      <c r="G14" s="18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9"/>
      <c r="Y14" s="29"/>
      <c r="Z14" s="28"/>
      <c r="AA14" s="28"/>
    </row>
    <row r="15" spans="1:27" ht="12.75">
      <c r="A15" s="9">
        <v>5</v>
      </c>
      <c r="B15" s="18"/>
      <c r="C15" s="18"/>
      <c r="D15" s="18"/>
      <c r="E15" s="18"/>
      <c r="F15" s="18"/>
      <c r="G15" s="18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9"/>
      <c r="Y15" s="29"/>
      <c r="Z15" s="28"/>
      <c r="AA15" s="28"/>
    </row>
    <row r="16" spans="1:27" ht="12.75">
      <c r="A16" s="9">
        <v>6</v>
      </c>
      <c r="B16" s="18"/>
      <c r="C16" s="18"/>
      <c r="D16" s="18"/>
      <c r="E16" s="18"/>
      <c r="F16" s="18"/>
      <c r="G16" s="18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9"/>
      <c r="Y16" s="29"/>
      <c r="Z16" s="28"/>
      <c r="AA16" s="28"/>
    </row>
    <row r="17" spans="1:27" ht="12.75">
      <c r="A17" s="9">
        <v>7</v>
      </c>
      <c r="B17" s="18"/>
      <c r="C17" s="18"/>
      <c r="D17" s="18"/>
      <c r="E17" s="18"/>
      <c r="F17" s="18"/>
      <c r="G17" s="18"/>
      <c r="H17" s="25"/>
      <c r="I17" s="25"/>
      <c r="J17" s="30" t="s">
        <v>2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9"/>
      <c r="Y17" s="29"/>
      <c r="Z17" s="28"/>
      <c r="AA17" s="28"/>
    </row>
    <row r="18" spans="1:27" ht="12.75">
      <c r="A18" s="9">
        <v>8</v>
      </c>
      <c r="B18" s="18"/>
      <c r="C18" s="18"/>
      <c r="D18" s="18"/>
      <c r="E18" s="18"/>
      <c r="F18" s="18"/>
      <c r="G18" s="18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9"/>
      <c r="Y18" s="29"/>
      <c r="Z18" s="28"/>
      <c r="AA18" s="28"/>
    </row>
    <row r="19" spans="1:27" ht="12.75">
      <c r="A19" s="9">
        <v>9</v>
      </c>
      <c r="B19" s="18"/>
      <c r="C19" s="18"/>
      <c r="D19" s="18"/>
      <c r="E19" s="18"/>
      <c r="F19" s="18"/>
      <c r="G19" s="18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9"/>
      <c r="Y19" s="29"/>
      <c r="Z19" s="28"/>
      <c r="AA19" s="28"/>
    </row>
    <row r="20" spans="1:27" ht="12.75">
      <c r="A20" s="9">
        <v>10</v>
      </c>
      <c r="B20" s="18"/>
      <c r="C20" s="18"/>
      <c r="D20" s="18"/>
      <c r="E20" s="18"/>
      <c r="F20" s="18"/>
      <c r="G20" s="18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9"/>
      <c r="Y20" s="29"/>
      <c r="Z20" s="28"/>
      <c r="AA20" s="28"/>
    </row>
    <row r="21" spans="1:27" ht="12.75">
      <c r="A21" s="9">
        <v>11</v>
      </c>
      <c r="B21" s="18"/>
      <c r="C21" s="18"/>
      <c r="D21" s="18"/>
      <c r="E21" s="18"/>
      <c r="F21" s="18"/>
      <c r="G21" s="18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9"/>
      <c r="Y21" s="29"/>
      <c r="Z21" s="28"/>
      <c r="AA21" s="28"/>
    </row>
    <row r="22" spans="1:27" ht="12.75">
      <c r="A22" s="9">
        <v>12</v>
      </c>
      <c r="B22" s="18"/>
      <c r="C22" s="18"/>
      <c r="D22" s="18"/>
      <c r="E22" s="18"/>
      <c r="F22" s="18"/>
      <c r="G22" s="18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9"/>
      <c r="Y22" s="29"/>
      <c r="Z22" s="28"/>
      <c r="AA22" s="28"/>
    </row>
    <row r="23" spans="1:27" ht="12.75">
      <c r="A23" s="9"/>
      <c r="B23" s="18"/>
      <c r="C23" s="18"/>
      <c r="D23" s="18"/>
      <c r="E23" s="18"/>
      <c r="F23" s="18"/>
      <c r="G23" s="18"/>
      <c r="H23" s="25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9"/>
      <c r="Y23" s="29"/>
      <c r="Z23" s="28"/>
      <c r="AA23" s="28"/>
    </row>
    <row r="24" spans="1:27" ht="12.75">
      <c r="A24" s="10" t="s">
        <v>26</v>
      </c>
      <c r="B24" s="10"/>
      <c r="C24" s="10"/>
      <c r="D24" s="10"/>
      <c r="E24" s="10"/>
      <c r="F24" s="10"/>
      <c r="G24" s="10"/>
      <c r="H24" s="10"/>
      <c r="I24" s="10"/>
      <c r="J24" s="21">
        <f aca="true" t="shared" si="0" ref="J24:W24">SUM(J11:J23)</f>
        <v>788951.0357705564</v>
      </c>
      <c r="K24" s="21">
        <f t="shared" si="0"/>
        <v>5281.550981124557</v>
      </c>
      <c r="L24" s="21">
        <f t="shared" si="0"/>
        <v>119382.29756277692</v>
      </c>
      <c r="M24" s="21">
        <f t="shared" si="0"/>
        <v>0</v>
      </c>
      <c r="N24" s="21">
        <f t="shared" si="0"/>
        <v>-32343.19254021042</v>
      </c>
      <c r="O24" s="21">
        <f t="shared" si="0"/>
        <v>-2370.3073203857057</v>
      </c>
      <c r="P24" s="21">
        <f t="shared" si="0"/>
        <v>0</v>
      </c>
      <c r="Q24" s="21">
        <f t="shared" si="0"/>
        <v>320414.09285489004</v>
      </c>
      <c r="R24" s="21">
        <f t="shared" si="0"/>
        <v>0</v>
      </c>
      <c r="S24" s="21">
        <f t="shared" si="0"/>
        <v>14515.301720401189</v>
      </c>
      <c r="T24" s="21">
        <f t="shared" si="0"/>
        <v>2556201.3558966033</v>
      </c>
      <c r="U24" s="21">
        <f t="shared" si="0"/>
        <v>0</v>
      </c>
      <c r="V24" s="21">
        <f t="shared" si="0"/>
        <v>0</v>
      </c>
      <c r="W24" s="21">
        <f t="shared" si="0"/>
        <v>0</v>
      </c>
      <c r="X24" s="3"/>
      <c r="Y24" s="3"/>
      <c r="Z24" s="10" t="s">
        <v>2</v>
      </c>
      <c r="AA24" s="10" t="s">
        <v>2</v>
      </c>
    </row>
    <row r="26" spans="2:30" ht="18.75">
      <c r="B26" t="s">
        <v>2</v>
      </c>
      <c r="D26" s="11" t="s">
        <v>53</v>
      </c>
      <c r="H26" t="s">
        <v>2</v>
      </c>
      <c r="X26" s="2" t="s">
        <v>2</v>
      </c>
      <c r="AD26" s="2"/>
    </row>
    <row r="27" ht="18.75">
      <c r="D27" s="11" t="s">
        <v>54</v>
      </c>
    </row>
    <row r="28" ht="18.75">
      <c r="D28" s="11" t="s">
        <v>88</v>
      </c>
    </row>
    <row r="29" spans="1:2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2" ht="15.75">
      <c r="A30" s="12"/>
      <c r="B30" s="12"/>
      <c r="C30" s="12"/>
      <c r="E30" s="13" t="s">
        <v>57</v>
      </c>
      <c r="F30" s="1">
        <f>J24</f>
        <v>788951.0357705564</v>
      </c>
      <c r="G30" s="12"/>
      <c r="H30" s="12"/>
      <c r="K30" s="13" t="s">
        <v>56</v>
      </c>
      <c r="L30" s="1">
        <f>K24</f>
        <v>5281.550981124557</v>
      </c>
      <c r="O30" s="12"/>
      <c r="R30" s="12"/>
      <c r="U30" s="13" t="s">
        <v>55</v>
      </c>
      <c r="V30" s="1">
        <f>(O24+P24)</f>
        <v>-2370.3073203857057</v>
      </c>
    </row>
    <row r="31" spans="1:22" ht="12.75">
      <c r="A31" s="12"/>
      <c r="B31" s="12"/>
      <c r="C31" s="12"/>
      <c r="D31" s="12"/>
      <c r="E31" s="12"/>
      <c r="F31" s="1"/>
      <c r="G31" s="12"/>
      <c r="H31" s="12"/>
      <c r="K31" s="12"/>
      <c r="L31" s="1"/>
      <c r="N31" s="12"/>
      <c r="O31" s="12"/>
      <c r="R31" s="12"/>
      <c r="U31" s="12"/>
      <c r="V31" s="1"/>
    </row>
    <row r="32" spans="1:22" ht="15.75">
      <c r="A32" s="12"/>
      <c r="B32" s="12"/>
      <c r="C32" s="12"/>
      <c r="E32" s="13" t="s">
        <v>58</v>
      </c>
      <c r="F32" s="1">
        <f>K24</f>
        <v>5281.550981124557</v>
      </c>
      <c r="G32" s="12"/>
      <c r="H32" s="12"/>
      <c r="K32" s="13" t="s">
        <v>59</v>
      </c>
      <c r="L32" s="1">
        <f>L24</f>
        <v>119382.29756277692</v>
      </c>
      <c r="O32" s="12"/>
      <c r="R32" s="12"/>
      <c r="U32" s="13" t="s">
        <v>60</v>
      </c>
      <c r="V32" s="1">
        <f>Q24+R24</f>
        <v>320414.09285489004</v>
      </c>
    </row>
    <row r="33" spans="1:22" ht="12.75">
      <c r="A33" s="12"/>
      <c r="B33" s="12"/>
      <c r="C33" s="12"/>
      <c r="D33" s="12"/>
      <c r="E33" s="12"/>
      <c r="F33" s="1"/>
      <c r="G33" s="12"/>
      <c r="H33" s="12"/>
      <c r="K33" s="12"/>
      <c r="L33" s="1"/>
      <c r="N33" s="12"/>
      <c r="O33" s="12"/>
      <c r="R33" s="12"/>
      <c r="U33" s="12"/>
      <c r="V33" s="1"/>
    </row>
    <row r="34" spans="1:22" ht="15.75">
      <c r="A34" s="12"/>
      <c r="B34" s="12"/>
      <c r="C34" s="12"/>
      <c r="E34" s="13" t="s">
        <v>61</v>
      </c>
      <c r="F34" s="1">
        <f>M24+O24+P24</f>
        <v>-2370.3073203857057</v>
      </c>
      <c r="G34" s="12"/>
      <c r="H34" s="12"/>
      <c r="K34" s="13" t="s">
        <v>62</v>
      </c>
      <c r="L34" s="1">
        <f>N24+Q24+R24</f>
        <v>288070.9003146796</v>
      </c>
      <c r="O34" s="12"/>
      <c r="R34" s="12"/>
      <c r="U34" s="13" t="s">
        <v>63</v>
      </c>
      <c r="V34" s="1">
        <f>S24+T24+U24+V24+W24</f>
        <v>2570716.6576170046</v>
      </c>
    </row>
    <row r="35" spans="1:21" ht="12.75">
      <c r="A35" s="12"/>
      <c r="B35" s="12"/>
      <c r="C35" s="12"/>
      <c r="D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2.75">
      <c r="A36" s="12"/>
      <c r="B36" s="1" t="s">
        <v>64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4:7" ht="12.75">
      <c r="D37" t="s">
        <v>23</v>
      </c>
      <c r="E37" s="14" t="s">
        <v>5</v>
      </c>
      <c r="F37" s="23">
        <f>L105</f>
        <v>0.0004935315952002795</v>
      </c>
      <c r="G37" s="12" t="s">
        <v>0</v>
      </c>
    </row>
    <row r="38" spans="4:7" ht="12.75">
      <c r="D38" t="s">
        <v>25</v>
      </c>
      <c r="E38" s="14" t="s">
        <v>6</v>
      </c>
      <c r="F38" s="23">
        <f>L104</f>
        <v>0.020342234147468184</v>
      </c>
      <c r="G38" s="12" t="s">
        <v>0</v>
      </c>
    </row>
    <row r="39" spans="4:7" ht="12.75">
      <c r="D39" t="s">
        <v>65</v>
      </c>
      <c r="E39" s="14" t="s">
        <v>7</v>
      </c>
      <c r="F39" s="23">
        <f>L103</f>
        <v>-0.0013454753457452198</v>
      </c>
      <c r="G39" s="12"/>
    </row>
    <row r="54" ht="12.75">
      <c r="G54" t="s">
        <v>73</v>
      </c>
    </row>
    <row r="62" spans="13:19" ht="12.75">
      <c r="M62" t="s">
        <v>2</v>
      </c>
      <c r="S62" s="2" t="s">
        <v>2</v>
      </c>
    </row>
    <row r="66" spans="4:10" ht="12.75">
      <c r="D66" t="s">
        <v>2</v>
      </c>
      <c r="J66" t="s">
        <v>18</v>
      </c>
    </row>
    <row r="67" ht="12.75">
      <c r="D67" t="s">
        <v>52</v>
      </c>
    </row>
    <row r="78" spans="3:13" ht="12.75">
      <c r="C78" s="2" t="s">
        <v>74</v>
      </c>
      <c r="D78">
        <f>F30</f>
        <v>788951.0357705564</v>
      </c>
      <c r="E78" t="s">
        <v>11</v>
      </c>
      <c r="F78" s="2" t="s">
        <v>77</v>
      </c>
      <c r="G78">
        <f>L30</f>
        <v>5281.550981124557</v>
      </c>
      <c r="H78" t="s">
        <v>12</v>
      </c>
      <c r="I78" s="2" t="s">
        <v>80</v>
      </c>
      <c r="J78">
        <f>V30</f>
        <v>-2370.3073203857057</v>
      </c>
      <c r="K78" t="s">
        <v>13</v>
      </c>
      <c r="L78" s="2" t="s">
        <v>8</v>
      </c>
      <c r="M78">
        <f>F4</f>
        <v>500</v>
      </c>
    </row>
    <row r="79" spans="3:13" ht="12.75">
      <c r="C79" s="2" t="s">
        <v>75</v>
      </c>
      <c r="D79">
        <f>F32</f>
        <v>5281.550981124557</v>
      </c>
      <c r="E79" t="s">
        <v>11</v>
      </c>
      <c r="F79" s="2" t="s">
        <v>78</v>
      </c>
      <c r="G79">
        <f>L32</f>
        <v>119382.29756277692</v>
      </c>
      <c r="H79" t="s">
        <v>12</v>
      </c>
      <c r="I79" s="2" t="s">
        <v>81</v>
      </c>
      <c r="J79">
        <f>V32</f>
        <v>320414.09285489004</v>
      </c>
      <c r="K79" t="s">
        <v>13</v>
      </c>
      <c r="L79" s="2" t="s">
        <v>9</v>
      </c>
      <c r="M79">
        <f>F5</f>
        <v>2000</v>
      </c>
    </row>
    <row r="80" spans="3:13" ht="12.75">
      <c r="C80" s="2" t="s">
        <v>76</v>
      </c>
      <c r="D80">
        <f>F34</f>
        <v>-2370.3073203857057</v>
      </c>
      <c r="E80" t="s">
        <v>11</v>
      </c>
      <c r="F80" s="2" t="s">
        <v>79</v>
      </c>
      <c r="G80">
        <f>L34</f>
        <v>288070.9003146796</v>
      </c>
      <c r="H80" t="s">
        <v>12</v>
      </c>
      <c r="I80" s="2" t="s">
        <v>82</v>
      </c>
      <c r="J80">
        <f>V34</f>
        <v>2570716.6576170046</v>
      </c>
      <c r="K80" t="s">
        <v>13</v>
      </c>
      <c r="L80" s="2" t="s">
        <v>10</v>
      </c>
      <c r="M80">
        <f>F6</f>
        <v>2400</v>
      </c>
    </row>
    <row r="84" spans="3:12" ht="12.75">
      <c r="C84" s="2"/>
      <c r="F84" s="2"/>
      <c r="I84" s="2"/>
      <c r="L84" s="2"/>
    </row>
    <row r="85" spans="3:13" ht="12.75">
      <c r="C85" s="2"/>
      <c r="D85">
        <v>1</v>
      </c>
      <c r="E85" t="s">
        <v>11</v>
      </c>
      <c r="F85" s="2"/>
      <c r="G85">
        <f>G78/D78</f>
        <v>0.006694396409488388</v>
      </c>
      <c r="H85" t="s">
        <v>12</v>
      </c>
      <c r="I85" s="2"/>
      <c r="J85">
        <f>J78/D78</f>
        <v>-0.0030043782350455536</v>
      </c>
      <c r="K85" t="s">
        <v>13</v>
      </c>
      <c r="L85" s="2"/>
      <c r="M85">
        <f>M78/D78</f>
        <v>0.00063375289128261</v>
      </c>
    </row>
    <row r="86" spans="3:13" ht="12.75">
      <c r="C86" s="2"/>
      <c r="D86">
        <v>1</v>
      </c>
      <c r="E86" t="s">
        <v>11</v>
      </c>
      <c r="F86" s="2"/>
      <c r="G86">
        <f>G79/D79</f>
        <v>22.603643889726843</v>
      </c>
      <c r="H86" t="s">
        <v>12</v>
      </c>
      <c r="I86" s="2"/>
      <c r="J86">
        <f>J79/D79</f>
        <v>60.66666666666671</v>
      </c>
      <c r="K86" t="s">
        <v>13</v>
      </c>
      <c r="L86" s="2"/>
      <c r="M86">
        <f>M79/D79</f>
        <v>0.3786766438774688</v>
      </c>
    </row>
    <row r="87" spans="4:13" ht="12.75">
      <c r="D87">
        <v>1</v>
      </c>
      <c r="E87" t="s">
        <v>11</v>
      </c>
      <c r="F87" s="2"/>
      <c r="G87">
        <f>G80/D80</f>
        <v>-121.53314375614534</v>
      </c>
      <c r="H87" t="s">
        <v>12</v>
      </c>
      <c r="I87" s="2"/>
      <c r="J87">
        <f>J80/D80</f>
        <v>-1084.5499381062061</v>
      </c>
      <c r="K87" t="s">
        <v>13</v>
      </c>
      <c r="L87" s="2"/>
      <c r="M87">
        <f>M80/D80</f>
        <v>-1.012526932418815</v>
      </c>
    </row>
    <row r="91" spans="6:13" ht="12.75">
      <c r="F91" s="2"/>
      <c r="G91">
        <f>G86-G85</f>
        <v>22.596949493317354</v>
      </c>
      <c r="H91" t="s">
        <v>12</v>
      </c>
      <c r="I91" s="2"/>
      <c r="J91">
        <f>J86-J85</f>
        <v>60.669671044901754</v>
      </c>
      <c r="K91" t="s">
        <v>13</v>
      </c>
      <c r="L91" s="2"/>
      <c r="M91">
        <f>M86-M85</f>
        <v>0.3780428909861862</v>
      </c>
    </row>
    <row r="92" spans="6:13" ht="12.75">
      <c r="F92" s="2"/>
      <c r="G92">
        <f>G87-G85</f>
        <v>-121.53983815255482</v>
      </c>
      <c r="H92" t="s">
        <v>12</v>
      </c>
      <c r="I92" s="2"/>
      <c r="J92">
        <f>J87-J85</f>
        <v>-1084.546933727971</v>
      </c>
      <c r="K92" t="s">
        <v>13</v>
      </c>
      <c r="L92" s="2"/>
      <c r="M92">
        <f>M87-M85</f>
        <v>-1.0131606853100976</v>
      </c>
    </row>
    <row r="96" spans="6:13" ht="12.75">
      <c r="F96" s="2"/>
      <c r="G96">
        <v>1</v>
      </c>
      <c r="H96" t="s">
        <v>12</v>
      </c>
      <c r="I96" s="2"/>
      <c r="J96">
        <f>J91/G91</f>
        <v>2.6848611164459935</v>
      </c>
      <c r="K96" t="s">
        <v>13</v>
      </c>
      <c r="L96" s="2"/>
      <c r="M96">
        <f>M91/G91</f>
        <v>0.016729819708540115</v>
      </c>
    </row>
    <row r="97" spans="6:13" ht="12.75">
      <c r="F97" s="2"/>
      <c r="G97">
        <v>1</v>
      </c>
      <c r="H97" t="s">
        <v>12</v>
      </c>
      <c r="I97" s="2"/>
      <c r="J97">
        <f>J92/G92</f>
        <v>8.92338635803238</v>
      </c>
      <c r="K97" t="s">
        <v>13</v>
      </c>
      <c r="L97" s="2"/>
      <c r="M97">
        <f>M92/G92</f>
        <v>0.008336037802176392</v>
      </c>
    </row>
    <row r="100" spans="6:13" ht="12.75">
      <c r="F100" s="2"/>
      <c r="I100" s="2"/>
      <c r="J100">
        <f>J97-J96</f>
        <v>6.238525241586386</v>
      </c>
      <c r="K100" t="s">
        <v>13</v>
      </c>
      <c r="L100" s="2"/>
      <c r="M100">
        <f>M97-M96</f>
        <v>-0.008393781906363723</v>
      </c>
    </row>
    <row r="103" spans="11:12" ht="12.75">
      <c r="K103" s="24" t="s">
        <v>14</v>
      </c>
      <c r="L103" s="24">
        <f>M100/J100</f>
        <v>-0.0013454753457452198</v>
      </c>
    </row>
    <row r="104" spans="11:12" ht="12.75">
      <c r="K104" s="24" t="s">
        <v>15</v>
      </c>
      <c r="L104" s="24">
        <f>M96-J96*L103</f>
        <v>0.020342234147468184</v>
      </c>
    </row>
    <row r="105" spans="11:12" ht="12.75">
      <c r="K105" s="24" t="s">
        <v>16</v>
      </c>
      <c r="L105" s="24">
        <f>M85-G85*L104-J85*L103</f>
        <v>0.0004935315952002795</v>
      </c>
    </row>
  </sheetData>
  <sheetProtection password="CC3D" sheet="1"/>
  <hyperlinks>
    <hyperlink ref="W1" r:id="rId1" display="www.webcivil.com"/>
  </hyperlinks>
  <printOptions/>
  <pageMargins left="0.3" right="0.3" top="0.5" bottom="0.5" header="0" footer="0"/>
  <pageSetup horizontalDpi="300" verticalDpi="300" orientation="landscape" paperSize="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</dc:creator>
  <cp:keywords/>
  <dc:description/>
  <cp:lastModifiedBy>Chen, Kai</cp:lastModifiedBy>
  <dcterms:created xsi:type="dcterms:W3CDTF">2013-01-13T14:11:03Z</dcterms:created>
  <dcterms:modified xsi:type="dcterms:W3CDTF">2013-01-14T15:07:05Z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